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\Documents\PROYECTO\"/>
    </mc:Choice>
  </mc:AlternateContent>
  <xr:revisionPtr revIDLastSave="0" documentId="13_ncr:1_{F36A3EA2-AA41-4FD5-856C-ADB3FDB21F47}" xr6:coauthVersionLast="43" xr6:coauthVersionMax="43" xr10:uidLastSave="{00000000-0000-0000-0000-000000000000}"/>
  <bookViews>
    <workbookView xWindow="-120" yWindow="-120" windowWidth="20730" windowHeight="11160" xr2:uid="{2AD3207A-11CA-4907-B41F-FE16FC1AD44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D44" i="1"/>
  <c r="D43" i="1"/>
  <c r="D41" i="1"/>
  <c r="D40" i="1"/>
  <c r="D38" i="1"/>
  <c r="D37" i="1"/>
  <c r="C44" i="1"/>
  <c r="C43" i="1"/>
  <c r="C41" i="1"/>
  <c r="C40" i="1"/>
  <c r="C38" i="1"/>
  <c r="C37" i="1"/>
  <c r="B43" i="1" l="1"/>
  <c r="B34" i="1"/>
  <c r="C25" i="1" l="1"/>
  <c r="B25" i="1"/>
  <c r="B19" i="1"/>
  <c r="B18" i="1"/>
  <c r="B15" i="1"/>
  <c r="D11" i="1"/>
  <c r="D22" i="1" l="1"/>
  <c r="H17" i="1" l="1"/>
  <c r="E9" i="1"/>
  <c r="E8" i="1"/>
  <c r="E6" i="1"/>
  <c r="E19" i="1" s="1"/>
  <c r="C29" i="1" s="1"/>
  <c r="B7" i="1"/>
  <c r="B6" i="1"/>
  <c r="B5" i="1"/>
  <c r="B4" i="1"/>
  <c r="B3" i="1"/>
  <c r="D6" i="1"/>
  <c r="B13" i="1" l="1"/>
  <c r="B12" i="1"/>
  <c r="B11" i="1"/>
  <c r="B10" i="1"/>
  <c r="B9" i="1"/>
  <c r="B2" i="1"/>
  <c r="D9" i="1" l="1"/>
  <c r="D7" i="1"/>
  <c r="D19" i="1" s="1"/>
  <c r="D8" i="1"/>
  <c r="B44" i="1" l="1"/>
  <c r="B38" i="1"/>
  <c r="B41" i="1"/>
  <c r="C27" i="1"/>
  <c r="B29" i="1"/>
  <c r="B40" i="1" l="1"/>
  <c r="B37" i="1"/>
  <c r="B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May</author>
  </authors>
  <commentList>
    <comment ref="B4" authorId="0" shapeId="0" xr:uid="{C789A825-EEA7-429F-9192-9216BAC51086}">
      <text>
        <r>
          <rPr>
            <b/>
            <sz val="9"/>
            <color indexed="81"/>
            <rFont val="Tahoma"/>
            <charset val="1"/>
          </rPr>
          <t>May:</t>
        </r>
        <r>
          <rPr>
            <sz val="9"/>
            <color indexed="81"/>
            <rFont val="Tahoma"/>
            <charset val="1"/>
          </rPr>
          <t xml:space="preserve">
Los juegos de toallas estan presupuestados por paquetes.</t>
        </r>
      </text>
    </comment>
  </commentList>
</comments>
</file>

<file path=xl/sharedStrings.xml><?xml version="1.0" encoding="utf-8"?>
<sst xmlns="http://schemas.openxmlformats.org/spreadsheetml/2006/main" count="64" uniqueCount="52">
  <si>
    <t xml:space="preserve">CLASIFICACIÓN DE LOS COSTES FIJOS Y VARIABLES </t>
  </si>
  <si>
    <t xml:space="preserve">Cuota préstamo </t>
  </si>
  <si>
    <t>Material de oficina</t>
  </si>
  <si>
    <t>Internet</t>
  </si>
  <si>
    <t>Intereses Préstamo</t>
  </si>
  <si>
    <t xml:space="preserve">Gastos de luz </t>
  </si>
  <si>
    <t>Cuota banco TPV unidad</t>
  </si>
  <si>
    <t xml:space="preserve">Productos de limpieza </t>
  </si>
  <si>
    <t>Gastos de móvil</t>
  </si>
  <si>
    <t>Sabanas (0,35x4)</t>
  </si>
  <si>
    <t>Toallas (0,30x6)</t>
  </si>
  <si>
    <t>Fundas (0,15x2)</t>
  </si>
  <si>
    <t>Amenities (0,40x2)</t>
  </si>
  <si>
    <t>Agua</t>
  </si>
  <si>
    <t>Papel WC</t>
  </si>
  <si>
    <t xml:space="preserve">Gestoría </t>
  </si>
  <si>
    <t xml:space="preserve">Basura </t>
  </si>
  <si>
    <t>Contribución</t>
  </si>
  <si>
    <t>OCUPACIÓN</t>
  </si>
  <si>
    <t>PROMEDIO</t>
  </si>
  <si>
    <t xml:space="preserve">Nº de Habitaciones </t>
  </si>
  <si>
    <t xml:space="preserve">Volumen de Producción </t>
  </si>
  <si>
    <t>Pt= CF/Q+Cvu</t>
  </si>
  <si>
    <t>COSTES FIJOS UNITARIOS</t>
  </si>
  <si>
    <t>COSTES VARIABLES UNITARIOS</t>
  </si>
  <si>
    <t>Publicidad y promoción</t>
  </si>
  <si>
    <t>TIPO DE HABITACIÓN</t>
  </si>
  <si>
    <t xml:space="preserve">DOBLE </t>
  </si>
  <si>
    <t>T. ALTA</t>
  </si>
  <si>
    <t>T. MEDIA</t>
  </si>
  <si>
    <t>T.BAJA</t>
  </si>
  <si>
    <t>50 juegos de sabana unidad</t>
  </si>
  <si>
    <t>50 Toallas de baño</t>
  </si>
  <si>
    <t>50 Toallas de mano</t>
  </si>
  <si>
    <t>50 Toallas invitado</t>
  </si>
  <si>
    <t>20 Alfombrines</t>
  </si>
  <si>
    <t>Po= Pt+Beneficio</t>
  </si>
  <si>
    <t>Pm= Cvu</t>
  </si>
  <si>
    <t>COMISIÓN</t>
  </si>
  <si>
    <t>2PAX</t>
  </si>
  <si>
    <t>1PAX</t>
  </si>
  <si>
    <t xml:space="preserve">FORMULAS </t>
  </si>
  <si>
    <t>Seguro Casa</t>
  </si>
  <si>
    <t>Desayuno (2,50X2)</t>
  </si>
  <si>
    <t xml:space="preserve">TOTAL COSTES FIJOS ANUALES </t>
  </si>
  <si>
    <t>DUI</t>
  </si>
  <si>
    <t>PROMEDIO COMISION OTAS</t>
  </si>
  <si>
    <t>COMISIÓN OTAS</t>
  </si>
  <si>
    <t>AIRBNB</t>
  </si>
  <si>
    <t>BOOKING</t>
  </si>
  <si>
    <t xml:space="preserve">PRECIO FINAL </t>
  </si>
  <si>
    <t xml:space="preserve">PROMEDIO DE COMISION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</si>
</sst>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0" fillId="0" borderId="0" xfId="0" applyNumberFormat="1" applyFont="1"/>
    <xf numFmtId="0" fontId="3" fillId="0" borderId="2" xfId="0" applyFont="1" applyFill="1" applyBorder="1" applyAlignment="1">
      <alignment horizontal="center"/>
    </xf>
    <xf numFmtId="0" fontId="0" fillId="2" borderId="0" xfId="0" applyFill="1" applyAlignment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1" xfId="0" applyBorder="1"/>
    <xf numFmtId="0" fontId="0" fillId="0" borderId="5" xfId="0" applyBorder="1"/>
    <xf numFmtId="10" fontId="0" fillId="0" borderId="0" xfId="0" applyNumberFormat="1"/>
    <xf numFmtId="17" fontId="0" fillId="0" borderId="10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0" fontId="1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1" xfId="0" applyBorder="1" applyAlignment="1">
      <alignment horizontal="center"/>
    </xf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0" fontId="0" fillId="0" borderId="2" xfId="0" applyFont="1" applyBorder="1"/>
    <xf numFmtId="3" fontId="0" fillId="2" borderId="0" xfId="0" applyNumberFormat="1" applyFont="1" applyFill="1"/>
    <xf numFmtId="0" fontId="3" fillId="2" borderId="0" xfId="0" applyFont="1" applyFill="1" applyBorder="1"/>
    <xf numFmtId="0" fontId="4" fillId="3" borderId="0" xfId="0" applyFont="1" applyFill="1" applyBorder="1" applyAlignment="1">
      <alignment horizontal="center"/>
    </xf>
    <xf numFmtId="164" fontId="0" fillId="0" borderId="0" xfId="0" applyNumberFormat="1"/>
    <xf numFmtId="0" fontId="4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1" fillId="0" borderId="12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83D91-F9AE-4A4B-8FDD-579C459906E9}">
  <dimension ref="A1:I45"/>
  <sheetViews>
    <sheetView tabSelected="1" topLeftCell="A16" workbookViewId="0">
      <selection activeCell="F43" sqref="F43"/>
    </sheetView>
  </sheetViews>
  <sheetFormatPr baseColWidth="10" defaultRowHeight="15" x14ac:dyDescent="0.25"/>
  <cols>
    <col min="1" max="1" width="34.85546875" customWidth="1"/>
    <col min="2" max="2" width="17" customWidth="1"/>
    <col min="3" max="3" width="39.140625" customWidth="1"/>
    <col min="4" max="4" width="14" customWidth="1"/>
    <col min="8" max="8" width="13.85546875" customWidth="1"/>
    <col min="9" max="9" width="12.5703125" customWidth="1"/>
  </cols>
  <sheetData>
    <row r="1" spans="1:8" x14ac:dyDescent="0.25">
      <c r="A1" s="67" t="s">
        <v>0</v>
      </c>
      <c r="B1" s="67"/>
      <c r="C1" s="67"/>
      <c r="D1" s="51" t="s">
        <v>39</v>
      </c>
      <c r="E1" s="48" t="s">
        <v>40</v>
      </c>
      <c r="G1" s="48" t="s">
        <v>18</v>
      </c>
      <c r="H1" s="48"/>
    </row>
    <row r="2" spans="1:8" x14ac:dyDescent="0.25">
      <c r="A2" s="1" t="s">
        <v>1</v>
      </c>
      <c r="B2" s="2">
        <f>(302.52*12)</f>
        <v>3630.24</v>
      </c>
      <c r="C2" s="1" t="s">
        <v>5</v>
      </c>
      <c r="D2" s="13">
        <v>3.2</v>
      </c>
      <c r="E2" s="13">
        <v>3.2</v>
      </c>
      <c r="G2" s="26">
        <v>43101</v>
      </c>
      <c r="H2" s="28">
        <v>0.498</v>
      </c>
    </row>
    <row r="3" spans="1:8" x14ac:dyDescent="0.25">
      <c r="A3" s="10" t="s">
        <v>31</v>
      </c>
      <c r="B3" s="11">
        <f>(50*15)</f>
        <v>750</v>
      </c>
      <c r="C3" s="10" t="s">
        <v>13</v>
      </c>
      <c r="D3" s="14">
        <v>2.15</v>
      </c>
      <c r="E3" s="14">
        <v>2.15</v>
      </c>
      <c r="G3" s="27">
        <v>43132</v>
      </c>
      <c r="H3" s="29">
        <v>0.58520000000000005</v>
      </c>
    </row>
    <row r="4" spans="1:8" x14ac:dyDescent="0.25">
      <c r="A4" s="10" t="s">
        <v>32</v>
      </c>
      <c r="B4" s="11">
        <f>(10*35.25)</f>
        <v>352.5</v>
      </c>
      <c r="C4" s="10" t="s">
        <v>14</v>
      </c>
      <c r="D4" s="14">
        <v>0.2</v>
      </c>
      <c r="E4" s="14">
        <v>0.2</v>
      </c>
      <c r="G4" s="27">
        <v>43160</v>
      </c>
      <c r="H4" s="29">
        <v>0.67779999999999996</v>
      </c>
    </row>
    <row r="5" spans="1:8" x14ac:dyDescent="0.25">
      <c r="A5" s="10" t="s">
        <v>33</v>
      </c>
      <c r="B5" s="11">
        <f>(5*35)</f>
        <v>175</v>
      </c>
      <c r="C5" s="10" t="s">
        <v>6</v>
      </c>
      <c r="D5" s="14">
        <v>0.7</v>
      </c>
      <c r="E5" s="14">
        <v>0.7</v>
      </c>
      <c r="G5" s="27">
        <v>43191</v>
      </c>
      <c r="H5" s="29">
        <v>0.78659999999999997</v>
      </c>
    </row>
    <row r="6" spans="1:8" x14ac:dyDescent="0.25">
      <c r="A6" s="10" t="s">
        <v>34</v>
      </c>
      <c r="B6" s="11">
        <f>(10*6.5)</f>
        <v>65</v>
      </c>
      <c r="C6" s="10" t="s">
        <v>9</v>
      </c>
      <c r="D6" s="14">
        <f>(0.35*4)</f>
        <v>1.4</v>
      </c>
      <c r="E6" s="14">
        <f>(0.35*2)</f>
        <v>0.7</v>
      </c>
      <c r="G6" s="27">
        <v>43221</v>
      </c>
      <c r="H6" s="29">
        <v>0.80889999999999995</v>
      </c>
    </row>
    <row r="7" spans="1:8" x14ac:dyDescent="0.25">
      <c r="A7" s="10" t="s">
        <v>35</v>
      </c>
      <c r="B7" s="11">
        <f>(20*4)</f>
        <v>80</v>
      </c>
      <c r="C7" s="10" t="s">
        <v>11</v>
      </c>
      <c r="D7" s="14">
        <f>(0.15*2)</f>
        <v>0.3</v>
      </c>
      <c r="E7" s="14">
        <v>0.15</v>
      </c>
      <c r="G7" s="27">
        <v>43252</v>
      </c>
      <c r="H7" s="29">
        <v>0.66310000000000002</v>
      </c>
    </row>
    <row r="8" spans="1:8" x14ac:dyDescent="0.25">
      <c r="A8" s="10" t="s">
        <v>25</v>
      </c>
      <c r="B8" s="11">
        <v>1000</v>
      </c>
      <c r="C8" s="10" t="s">
        <v>10</v>
      </c>
      <c r="D8" s="14">
        <f>(0.3*6)</f>
        <v>1.7999999999999998</v>
      </c>
      <c r="E8" s="14">
        <f>(0.3*3)</f>
        <v>0.89999999999999991</v>
      </c>
      <c r="G8" s="27">
        <v>43282</v>
      </c>
      <c r="H8" s="29">
        <v>0.60389999999999999</v>
      </c>
    </row>
    <row r="9" spans="1:8" x14ac:dyDescent="0.25">
      <c r="A9" s="10" t="s">
        <v>2</v>
      </c>
      <c r="B9" s="11">
        <f>(30*12)</f>
        <v>360</v>
      </c>
      <c r="C9" s="10" t="s">
        <v>12</v>
      </c>
      <c r="D9" s="14">
        <f>(0.4*2)</f>
        <v>0.8</v>
      </c>
      <c r="E9" s="14">
        <f>0.4</f>
        <v>0.4</v>
      </c>
      <c r="G9" s="27">
        <v>43313</v>
      </c>
      <c r="H9" s="29">
        <v>0.6583</v>
      </c>
    </row>
    <row r="10" spans="1:8" x14ac:dyDescent="0.25">
      <c r="A10" s="4" t="s">
        <v>3</v>
      </c>
      <c r="B10" s="12">
        <f>(29*12)</f>
        <v>348</v>
      </c>
      <c r="C10" s="10" t="s">
        <v>7</v>
      </c>
      <c r="D10" s="14">
        <v>0.8</v>
      </c>
      <c r="E10" s="14">
        <v>0.8</v>
      </c>
      <c r="G10" s="27">
        <v>43344</v>
      </c>
      <c r="H10" s="29">
        <v>0.75649999999999995</v>
      </c>
    </row>
    <row r="11" spans="1:8" x14ac:dyDescent="0.25">
      <c r="A11" s="4" t="s">
        <v>4</v>
      </c>
      <c r="B11" s="15">
        <f>(97.53*12)</f>
        <v>1170.3600000000001</v>
      </c>
      <c r="C11" s="16" t="s">
        <v>43</v>
      </c>
      <c r="D11" s="7">
        <f>(2.5*2)</f>
        <v>5</v>
      </c>
      <c r="E11" s="7">
        <v>2.5</v>
      </c>
      <c r="G11" s="27">
        <v>43374</v>
      </c>
      <c r="H11" s="29">
        <v>0.77600000000000002</v>
      </c>
    </row>
    <row r="12" spans="1:8" x14ac:dyDescent="0.25">
      <c r="A12" s="4" t="s">
        <v>8</v>
      </c>
      <c r="B12" s="12">
        <f>(35*12)</f>
        <v>420</v>
      </c>
      <c r="D12" s="6"/>
      <c r="E12" s="6"/>
      <c r="G12" s="27">
        <v>43405</v>
      </c>
      <c r="H12" s="29">
        <v>0.68779999999999997</v>
      </c>
    </row>
    <row r="13" spans="1:8" x14ac:dyDescent="0.25">
      <c r="A13" s="21" t="s">
        <v>15</v>
      </c>
      <c r="B13" s="7">
        <f>(30*12)</f>
        <v>360</v>
      </c>
      <c r="D13" s="6"/>
      <c r="E13" s="6"/>
      <c r="G13" s="27">
        <v>43435</v>
      </c>
      <c r="H13" s="29">
        <v>0.57999999999999996</v>
      </c>
    </row>
    <row r="14" spans="1:8" x14ac:dyDescent="0.25">
      <c r="A14" s="21" t="s">
        <v>42</v>
      </c>
      <c r="B14" s="7">
        <v>260</v>
      </c>
      <c r="D14" s="6"/>
      <c r="E14" s="6"/>
      <c r="G14" s="27">
        <v>43466</v>
      </c>
      <c r="H14" s="29">
        <v>0.53779999999999994</v>
      </c>
    </row>
    <row r="15" spans="1:8" x14ac:dyDescent="0.25">
      <c r="A15" s="10" t="s">
        <v>16</v>
      </c>
      <c r="B15" s="11">
        <f>(46.5*6)</f>
        <v>279</v>
      </c>
      <c r="D15" s="6"/>
      <c r="E15" s="6"/>
      <c r="G15" s="27">
        <v>43497</v>
      </c>
      <c r="H15" s="29">
        <v>0.6099</v>
      </c>
    </row>
    <row r="16" spans="1:8" x14ac:dyDescent="0.25">
      <c r="A16" s="22" t="s">
        <v>17</v>
      </c>
      <c r="B16" s="7">
        <v>213.1</v>
      </c>
      <c r="D16" s="6"/>
      <c r="E16" s="6"/>
      <c r="G16" s="27">
        <v>43525</v>
      </c>
      <c r="H16" s="29">
        <v>0.71319999999999995</v>
      </c>
    </row>
    <row r="17" spans="1:9" x14ac:dyDescent="0.25">
      <c r="A17" s="33"/>
      <c r="B17" s="9"/>
      <c r="D17" s="6"/>
      <c r="E17" s="6"/>
      <c r="G17" s="31" t="s">
        <v>19</v>
      </c>
      <c r="H17" s="32">
        <f>AVERAGE(H2:H16)</f>
        <v>0.66286666666666672</v>
      </c>
    </row>
    <row r="18" spans="1:9" x14ac:dyDescent="0.25">
      <c r="A18" s="33" t="s">
        <v>44</v>
      </c>
      <c r="B18" s="9">
        <f>SUM(B2:B17)</f>
        <v>9463.2000000000007</v>
      </c>
      <c r="C18" s="46"/>
      <c r="D18" s="40"/>
      <c r="E18" s="6"/>
    </row>
    <row r="19" spans="1:9" x14ac:dyDescent="0.25">
      <c r="A19" s="42" t="s">
        <v>23</v>
      </c>
      <c r="B19" s="30">
        <f>(B18/D22)</f>
        <v>12.79162753427835</v>
      </c>
      <c r="C19" s="47" t="s">
        <v>24</v>
      </c>
      <c r="D19" s="30">
        <f>SUM(D2:D18)</f>
        <v>16.350000000000001</v>
      </c>
      <c r="E19" s="30">
        <f>SUM(E2:E18)</f>
        <v>11.700000000000001</v>
      </c>
    </row>
    <row r="20" spans="1:9" x14ac:dyDescent="0.25">
      <c r="B20" s="38"/>
      <c r="C20" s="34"/>
      <c r="D20" s="17"/>
      <c r="H20" s="25"/>
      <c r="I20" s="25"/>
    </row>
    <row r="21" spans="1:9" x14ac:dyDescent="0.25">
      <c r="I21" s="25"/>
    </row>
    <row r="22" spans="1:9" x14ac:dyDescent="0.25">
      <c r="A22" s="41" t="s">
        <v>20</v>
      </c>
      <c r="B22" s="39">
        <v>3</v>
      </c>
      <c r="C22" s="42" t="s">
        <v>21</v>
      </c>
      <c r="D22" s="43">
        <f>(B22*66.29)/100*31*12</f>
        <v>739.79640000000006</v>
      </c>
    </row>
    <row r="23" spans="1:9" x14ac:dyDescent="0.25">
      <c r="A23" s="37"/>
      <c r="B23" s="38"/>
      <c r="C23" s="64"/>
      <c r="D23" s="63"/>
    </row>
    <row r="24" spans="1:9" x14ac:dyDescent="0.25">
      <c r="A24" s="65" t="s">
        <v>41</v>
      </c>
      <c r="B24" s="65" t="s">
        <v>39</v>
      </c>
      <c r="C24" s="48" t="s">
        <v>40</v>
      </c>
      <c r="D24" s="3"/>
      <c r="F24" s="35"/>
      <c r="G24" s="36"/>
    </row>
    <row r="25" spans="1:9" x14ac:dyDescent="0.25">
      <c r="A25" s="56" t="s">
        <v>22</v>
      </c>
      <c r="B25" s="13">
        <f>(B18/D22)+D19</f>
        <v>29.141627534278349</v>
      </c>
      <c r="C25" s="58">
        <f>(B18/D22)+E19</f>
        <v>24.491627534278351</v>
      </c>
      <c r="D25" s="3"/>
      <c r="F25" s="18"/>
      <c r="G25" s="36"/>
    </row>
    <row r="26" spans="1:9" s="17" customFormat="1" x14ac:dyDescent="0.25">
      <c r="A26" s="24"/>
      <c r="B26" s="62"/>
      <c r="C26" s="59"/>
    </row>
    <row r="27" spans="1:9" x14ac:dyDescent="0.25">
      <c r="A27" s="57" t="s">
        <v>36</v>
      </c>
      <c r="B27" s="14">
        <f>(B25*(1+0.8))</f>
        <v>52.454929561701029</v>
      </c>
      <c r="C27" s="60">
        <f>(C25*(1+0.8))</f>
        <v>44.084929561701031</v>
      </c>
    </row>
    <row r="28" spans="1:9" x14ac:dyDescent="0.25">
      <c r="A28" s="24"/>
      <c r="B28" s="14"/>
      <c r="C28" s="59"/>
      <c r="D28" s="3"/>
      <c r="G28" s="25"/>
    </row>
    <row r="29" spans="1:9" x14ac:dyDescent="0.25">
      <c r="A29" s="45" t="s">
        <v>37</v>
      </c>
      <c r="B29" s="55">
        <f>D19</f>
        <v>16.350000000000001</v>
      </c>
      <c r="C29" s="61">
        <f>E19</f>
        <v>11.700000000000001</v>
      </c>
    </row>
    <row r="30" spans="1:9" x14ac:dyDescent="0.25">
      <c r="A30" s="19"/>
      <c r="B30" s="20"/>
    </row>
    <row r="31" spans="1:9" x14ac:dyDescent="0.25">
      <c r="A31" s="69" t="s">
        <v>47</v>
      </c>
      <c r="B31" s="70"/>
      <c r="C31" s="5"/>
      <c r="F31" s="23"/>
    </row>
    <row r="32" spans="1:9" x14ac:dyDescent="0.25">
      <c r="A32" s="72" t="s">
        <v>48</v>
      </c>
      <c r="B32" s="73">
        <v>0.03</v>
      </c>
    </row>
    <row r="33" spans="1:6" x14ac:dyDescent="0.25">
      <c r="A33" s="74" t="s">
        <v>49</v>
      </c>
      <c r="B33" s="75">
        <v>0.15</v>
      </c>
      <c r="C33" s="78" t="s">
        <v>51</v>
      </c>
    </row>
    <row r="34" spans="1:6" x14ac:dyDescent="0.25">
      <c r="A34" s="45" t="s">
        <v>46</v>
      </c>
      <c r="B34" s="76">
        <f>AVERAGE(B32:B33)</f>
        <v>0.09</v>
      </c>
      <c r="C34" s="53">
        <f>(C37+C38+C40+C41+C43+C44)/6</f>
        <v>3.861594364936082</v>
      </c>
    </row>
    <row r="35" spans="1:6" x14ac:dyDescent="0.25">
      <c r="A35" s="68"/>
      <c r="B35" s="71"/>
    </row>
    <row r="36" spans="1:6" x14ac:dyDescent="0.25">
      <c r="A36" s="49" t="s">
        <v>26</v>
      </c>
      <c r="B36" s="49" t="s">
        <v>28</v>
      </c>
      <c r="C36" s="78" t="s">
        <v>38</v>
      </c>
      <c r="D36" s="78" t="s">
        <v>50</v>
      </c>
    </row>
    <row r="37" spans="1:6" x14ac:dyDescent="0.25">
      <c r="A37" s="8" t="s">
        <v>27</v>
      </c>
      <c r="B37" s="77">
        <f>B25+(B25*90/100)</f>
        <v>55.369092315128867</v>
      </c>
      <c r="C37" s="50">
        <f>(B37*B34)</f>
        <v>4.9832183083615975</v>
      </c>
      <c r="D37" s="79">
        <f>B37+C37</f>
        <v>60.352310623490467</v>
      </c>
      <c r="E37" s="66"/>
      <c r="F37" s="66"/>
    </row>
    <row r="38" spans="1:6" x14ac:dyDescent="0.25">
      <c r="A38" s="44" t="s">
        <v>45</v>
      </c>
      <c r="B38" s="80">
        <f>C25+(C25*90/100)</f>
        <v>46.534092315128866</v>
      </c>
      <c r="C38" s="53">
        <f>(B38*B34)</f>
        <v>4.1880683083615979</v>
      </c>
      <c r="D38" s="53">
        <f>B38+C38</f>
        <v>50.722160623490467</v>
      </c>
    </row>
    <row r="39" spans="1:6" x14ac:dyDescent="0.25">
      <c r="A39" s="49" t="s">
        <v>26</v>
      </c>
      <c r="B39" s="48" t="s">
        <v>29</v>
      </c>
      <c r="C39" s="48" t="s">
        <v>38</v>
      </c>
      <c r="D39" s="83" t="s">
        <v>50</v>
      </c>
    </row>
    <row r="40" spans="1:6" x14ac:dyDescent="0.25">
      <c r="A40" s="8" t="s">
        <v>27</v>
      </c>
      <c r="B40" s="54">
        <f>B25+(B25*60/100)</f>
        <v>46.626604054845359</v>
      </c>
      <c r="C40" s="81">
        <f>(B40*B34)</f>
        <v>4.196394364936082</v>
      </c>
      <c r="D40" s="79">
        <f>B40+C40</f>
        <v>50.822998419781442</v>
      </c>
    </row>
    <row r="41" spans="1:6" x14ac:dyDescent="0.25">
      <c r="A41" s="44" t="s">
        <v>45</v>
      </c>
      <c r="B41" s="52">
        <f>C25+(C25*60/100)</f>
        <v>39.186604054845361</v>
      </c>
      <c r="C41" s="82">
        <f>(B41*B34)</f>
        <v>3.5267943649360824</v>
      </c>
      <c r="D41" s="53">
        <f>B41+C41</f>
        <v>42.713398419781441</v>
      </c>
    </row>
    <row r="42" spans="1:6" x14ac:dyDescent="0.25">
      <c r="A42" s="49" t="s">
        <v>26</v>
      </c>
      <c r="B42" s="48" t="s">
        <v>30</v>
      </c>
      <c r="C42" s="48" t="s">
        <v>38</v>
      </c>
      <c r="D42" s="83" t="s">
        <v>50</v>
      </c>
    </row>
    <row r="43" spans="1:6" x14ac:dyDescent="0.25">
      <c r="A43" s="8" t="s">
        <v>27</v>
      </c>
      <c r="B43" s="54">
        <f>B25+(B25*30/100)</f>
        <v>37.884115794561851</v>
      </c>
      <c r="C43" s="81">
        <f>(B43*B34)</f>
        <v>3.4095704215105664</v>
      </c>
      <c r="D43" s="79">
        <f>B43+C43</f>
        <v>41.293686216072416</v>
      </c>
    </row>
    <row r="44" spans="1:6" x14ac:dyDescent="0.25">
      <c r="A44" s="44" t="s">
        <v>45</v>
      </c>
      <c r="B44" s="52">
        <f>C25+(C25*30/100)</f>
        <v>31.839115794561856</v>
      </c>
      <c r="C44" s="82">
        <f>(B44*B34)</f>
        <v>2.865520421510567</v>
      </c>
      <c r="D44" s="53">
        <f>B44+C44</f>
        <v>34.704636216072423</v>
      </c>
    </row>
    <row r="45" spans="1:6" x14ac:dyDescent="0.25">
      <c r="C45" s="84"/>
    </row>
  </sheetData>
  <mergeCells count="2">
    <mergeCell ref="A1:C1"/>
    <mergeCell ref="A31:B31"/>
  </mergeCell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</dc:creator>
  <cp:lastModifiedBy>May</cp:lastModifiedBy>
  <dcterms:created xsi:type="dcterms:W3CDTF">2019-02-04T10:40:43Z</dcterms:created>
  <dcterms:modified xsi:type="dcterms:W3CDTF">2019-06-03T14:30:33Z</dcterms:modified>
</cp:coreProperties>
</file>